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233\Desktop\NEI\TEISS Notes\PowerPoints\"/>
    </mc:Choice>
  </mc:AlternateContent>
  <xr:revisionPtr revIDLastSave="0" documentId="13_ncr:1_{0B2CCA15-C20D-43B0-A613-C5C32B2712C0}" xr6:coauthVersionLast="46" xr6:coauthVersionMax="46" xr10:uidLastSave="{00000000-0000-0000-0000-000000000000}"/>
  <bookViews>
    <workbookView xWindow="-108" yWindow="-108" windowWidth="23256" windowHeight="12576" tabRatio="696" xr2:uid="{00000000-000D-0000-FFFF-FFFF00000000}"/>
  </bookViews>
  <sheets>
    <sheet name="VMT Details" sheetId="1" r:id="rId1"/>
    <sheet name="PavedRoadDustEmission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  <c r="F24" i="10"/>
  <c r="E25" i="10"/>
  <c r="E24" i="10"/>
  <c r="E19" i="10"/>
  <c r="E18" i="10"/>
  <c r="F29" i="1"/>
  <c r="F28" i="1"/>
  <c r="B29" i="1"/>
  <c r="B28" i="1"/>
  <c r="F27" i="1"/>
  <c r="B27" i="1"/>
  <c r="F26" i="1"/>
  <c r="B26" i="1"/>
  <c r="F22" i="1" l="1"/>
  <c r="B21" i="1"/>
  <c r="B2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F21" i="1" l="1"/>
  <c r="B18" i="10"/>
  <c r="B24" i="10" s="1"/>
  <c r="C19" i="10" l="1"/>
  <c r="C25" i="10" s="1"/>
  <c r="D19" i="10"/>
  <c r="D25" i="10" s="1"/>
  <c r="B19" i="10"/>
  <c r="B25" i="10" s="1"/>
  <c r="D18" i="10"/>
  <c r="D24" i="10" s="1"/>
  <c r="C18" i="10"/>
  <c r="C24" i="10" s="1"/>
</calcChain>
</file>

<file path=xl/sharedStrings.xml><?xml version="1.0" encoding="utf-8"?>
<sst xmlns="http://schemas.openxmlformats.org/spreadsheetml/2006/main" count="98" uniqueCount="51">
  <si>
    <t>Length (miles)</t>
  </si>
  <si>
    <t>Miles</t>
  </si>
  <si>
    <t>Annual VMT</t>
  </si>
  <si>
    <t>Paved Total</t>
  </si>
  <si>
    <t>Unpaved Total</t>
  </si>
  <si>
    <t>Paved Road By ADT Category</t>
  </si>
  <si>
    <t>ADT Category</t>
  </si>
  <si>
    <t>&lt; 500</t>
  </si>
  <si>
    <t>500 - 5,000</t>
  </si>
  <si>
    <t>5,000 - 10,000</t>
  </si>
  <si>
    <t>Emission Factor Calculation Values</t>
  </si>
  <si>
    <r>
      <t>sL</t>
    </r>
    <r>
      <rPr>
        <sz val="11"/>
        <color theme="1"/>
        <rFont val="Calibri"/>
        <family val="2"/>
        <scheme val="minor"/>
      </rPr>
      <t xml:space="preserve"> Silt Loading (g/m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0"/>
        <rFont val="Arial"/>
        <family val="2"/>
      </rPr>
      <t>a</t>
    </r>
  </si>
  <si>
    <r>
      <t>P</t>
    </r>
    <r>
      <rPr>
        <sz val="11"/>
        <color theme="1"/>
        <rFont val="Calibri"/>
        <family val="2"/>
        <scheme val="minor"/>
      </rPr>
      <t xml:space="preserve"> Number of Days with Precipitation:</t>
    </r>
    <r>
      <rPr>
        <vertAlign val="superscript"/>
        <sz val="10"/>
        <rFont val="Arial"/>
        <family val="2"/>
      </rPr>
      <t>a</t>
    </r>
  </si>
  <si>
    <r>
      <t>Equation Constants</t>
    </r>
    <r>
      <rPr>
        <vertAlign val="superscript"/>
        <sz val="10"/>
        <rFont val="Arial"/>
        <family val="2"/>
      </rPr>
      <t>a</t>
    </r>
  </si>
  <si>
    <r>
      <t>k</t>
    </r>
    <r>
      <rPr>
        <sz val="11"/>
        <color theme="1"/>
        <rFont val="Calibri"/>
        <family val="2"/>
        <scheme val="minor"/>
      </rPr>
      <t xml:space="preserve"> (Particle Size Multiplier)</t>
    </r>
  </si>
  <si>
    <t>PM10</t>
  </si>
  <si>
    <t>PM2.5</t>
  </si>
  <si>
    <r>
      <t>Emission Factors (lb/VMT)</t>
    </r>
    <r>
      <rPr>
        <b/>
        <vertAlign val="superscript"/>
        <sz val="10"/>
        <rFont val="Arial"/>
        <family val="2"/>
      </rPr>
      <t>a</t>
    </r>
  </si>
  <si>
    <t>Emissions (tons)</t>
  </si>
  <si>
    <t>TOTAL</t>
  </si>
  <si>
    <t>Sources:</t>
  </si>
  <si>
    <r>
      <t>Emission Factor Equation: [k(sL)</t>
    </r>
    <r>
      <rPr>
        <vertAlign val="superscript"/>
        <sz val="10"/>
        <rFont val="Arial"/>
        <family val="2"/>
      </rPr>
      <t>0.91</t>
    </r>
    <r>
      <rPr>
        <sz val="11"/>
        <color theme="1"/>
        <rFont val="Calibri"/>
        <family val="2"/>
        <scheme val="minor"/>
      </rPr>
      <t>(W)</t>
    </r>
    <r>
      <rPr>
        <vertAlign val="superscript"/>
        <sz val="10"/>
        <rFont val="Arial"/>
        <family val="2"/>
      </rPr>
      <t>1.02</t>
    </r>
    <r>
      <rPr>
        <sz val="11"/>
        <color theme="1"/>
        <rFont val="Calibri"/>
        <family val="2"/>
        <scheme val="minor"/>
      </rPr>
      <t>](1-P/(4*365))</t>
    </r>
  </si>
  <si>
    <r>
      <t>a</t>
    </r>
    <r>
      <rPr>
        <sz val="11"/>
        <color theme="1"/>
        <rFont val="Calibri"/>
        <family val="2"/>
        <scheme val="minor"/>
      </rPr>
      <t>AP-42 Section 13.2.1, Paved Roads, January 2011 (https://www3.epa.gov/ttn/chief/ap42/ch13/final/c13s0201.pdf)</t>
    </r>
  </si>
  <si>
    <r>
      <t>W</t>
    </r>
    <r>
      <rPr>
        <sz val="11"/>
        <color theme="1"/>
        <rFont val="Calibri"/>
        <family val="2"/>
        <scheme val="minor"/>
      </rPr>
      <t xml:space="preserve"> Average Vehicle Weight (tons):</t>
    </r>
    <r>
      <rPr>
        <vertAlign val="superscript"/>
        <sz val="10"/>
        <rFont val="Arial"/>
        <family val="2"/>
      </rPr>
      <t>b</t>
    </r>
  </si>
  <si>
    <t>PM10-PRI</t>
  </si>
  <si>
    <t>PM2.5-PRI</t>
  </si>
  <si>
    <t>Road</t>
  </si>
  <si>
    <t>Surface</t>
  </si>
  <si>
    <t>Sheridan</t>
  </si>
  <si>
    <t>Meadow</t>
  </si>
  <si>
    <t>Insight</t>
  </si>
  <si>
    <t>Beauty</t>
  </si>
  <si>
    <t>Regal</t>
  </si>
  <si>
    <t>Champion</t>
  </si>
  <si>
    <t>Neat</t>
  </si>
  <si>
    <t>Award</t>
  </si>
  <si>
    <t>Wonderful</t>
  </si>
  <si>
    <t>Valley</t>
  </si>
  <si>
    <t>Daily Traffic Count</t>
  </si>
  <si>
    <t>VMT</t>
  </si>
  <si>
    <t>Unpaved</t>
  </si>
  <si>
    <t>Paved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</si>
  <si>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Coconino County average vehicle weight for travel on rural local roads from EPA 2017 NEI Wagon Wheel Tool (ftp://newftp.epa.gov/Air/nei/2017/doc/supporting_data/nonpoint/WagonWheel_4.27.20.zip)</t>
    </r>
  </si>
  <si>
    <t>Sample Calculation: PM10 EF for ADT &lt;500 = [((0.0022) x (0.6)^0.91 x(3.69)^1.02)] x (1-(60/(4 x 365))) = 0.005 lb/VMT</t>
  </si>
  <si>
    <t>Functional Classification</t>
  </si>
  <si>
    <t>Rural Local</t>
  </si>
  <si>
    <t>Rural Major Collector</t>
  </si>
  <si>
    <t>Rural Minor Collector</t>
  </si>
  <si>
    <t>Mountain</t>
  </si>
  <si>
    <t>&gt;10,000</t>
  </si>
  <si>
    <t>&gt; 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</si>
</sst>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O1" sqref="O1"/>
    </sheetView>
  </sheetViews>
  <sheetFormatPr defaultRowHeight="14.4" x14ac:dyDescent="0.3"/>
  <cols>
    <col min="1" max="1" width="13" style="2" customWidth="1"/>
    <col min="2" max="2" width="15.33203125" style="2" customWidth="1"/>
    <col min="3" max="3" width="18.88671875" style="2" customWidth="1"/>
    <col min="4" max="4" width="20.88671875" style="17" customWidth="1"/>
    <col min="5" max="5" width="16.5546875" style="3" bestFit="1" customWidth="1"/>
    <col min="6" max="6" width="10.44140625" bestFit="1" customWidth="1"/>
    <col min="12" max="12" width="10.44140625" bestFit="1" customWidth="1"/>
  </cols>
  <sheetData>
    <row r="1" spans="1:12" x14ac:dyDescent="0.3">
      <c r="A1" s="1" t="s">
        <v>26</v>
      </c>
      <c r="B1" s="1" t="s">
        <v>0</v>
      </c>
      <c r="C1" s="1" t="s">
        <v>27</v>
      </c>
      <c r="D1" s="1" t="s">
        <v>44</v>
      </c>
      <c r="E1" s="4" t="s">
        <v>38</v>
      </c>
      <c r="F1" s="1" t="s">
        <v>39</v>
      </c>
      <c r="L1" s="7"/>
    </row>
    <row r="2" spans="1:12" x14ac:dyDescent="0.3">
      <c r="A2" s="2" t="s">
        <v>28</v>
      </c>
      <c r="B2" s="2">
        <v>1.5</v>
      </c>
      <c r="C2" s="2" t="s">
        <v>40</v>
      </c>
      <c r="D2" s="17" t="s">
        <v>45</v>
      </c>
      <c r="E2" s="3">
        <v>75</v>
      </c>
      <c r="F2" s="15">
        <f>B2*E2*365</f>
        <v>41062.5</v>
      </c>
      <c r="L2" s="7"/>
    </row>
    <row r="3" spans="1:12" x14ac:dyDescent="0.3">
      <c r="A3" s="2" t="s">
        <v>29</v>
      </c>
      <c r="B3" s="2">
        <v>10.1</v>
      </c>
      <c r="C3" s="2" t="s">
        <v>40</v>
      </c>
      <c r="D3" s="17" t="s">
        <v>45</v>
      </c>
      <c r="E3" s="3">
        <v>100</v>
      </c>
      <c r="F3" s="15">
        <f t="shared" ref="F3:F18" si="0">B3*E3*365</f>
        <v>368650</v>
      </c>
      <c r="L3" s="7"/>
    </row>
    <row r="4" spans="1:12" x14ac:dyDescent="0.3">
      <c r="A4" s="2" t="s">
        <v>30</v>
      </c>
      <c r="B4" s="2">
        <v>7.9</v>
      </c>
      <c r="C4" s="2" t="s">
        <v>40</v>
      </c>
      <c r="D4" s="17" t="s">
        <v>45</v>
      </c>
      <c r="E4" s="3">
        <v>50</v>
      </c>
      <c r="F4" s="15">
        <f t="shared" si="0"/>
        <v>144175</v>
      </c>
      <c r="L4" s="7"/>
    </row>
    <row r="5" spans="1:12" x14ac:dyDescent="0.3">
      <c r="A5" s="2" t="s">
        <v>31</v>
      </c>
      <c r="B5" s="2">
        <v>1.7</v>
      </c>
      <c r="C5" s="2" t="s">
        <v>40</v>
      </c>
      <c r="D5" s="17" t="s">
        <v>45</v>
      </c>
      <c r="E5" s="3">
        <v>28</v>
      </c>
      <c r="F5" s="15">
        <f t="shared" si="0"/>
        <v>17374</v>
      </c>
      <c r="L5" s="7"/>
    </row>
    <row r="6" spans="1:12" x14ac:dyDescent="0.3">
      <c r="A6" s="2" t="s">
        <v>32</v>
      </c>
      <c r="B6" s="2">
        <v>1.1000000000000001</v>
      </c>
      <c r="C6" s="2" t="s">
        <v>41</v>
      </c>
      <c r="D6" s="17" t="s">
        <v>45</v>
      </c>
      <c r="E6" s="3">
        <v>125</v>
      </c>
      <c r="F6" s="15">
        <f t="shared" si="0"/>
        <v>50187.5</v>
      </c>
    </row>
    <row r="7" spans="1:12" x14ac:dyDescent="0.3">
      <c r="A7" s="2" t="s">
        <v>33</v>
      </c>
      <c r="B7" s="2">
        <v>3.8</v>
      </c>
      <c r="C7" s="14" t="s">
        <v>41</v>
      </c>
      <c r="D7" s="17" t="s">
        <v>45</v>
      </c>
      <c r="E7" s="3">
        <v>160</v>
      </c>
      <c r="F7" s="15">
        <f t="shared" si="0"/>
        <v>221920</v>
      </c>
    </row>
    <row r="8" spans="1:12" x14ac:dyDescent="0.3">
      <c r="A8" s="2" t="s">
        <v>48</v>
      </c>
      <c r="B8" s="2">
        <v>0.6</v>
      </c>
      <c r="C8" s="14" t="s">
        <v>41</v>
      </c>
      <c r="D8" s="17" t="s">
        <v>45</v>
      </c>
      <c r="E8" s="3">
        <v>15</v>
      </c>
      <c r="F8" s="15">
        <f t="shared" si="0"/>
        <v>3285</v>
      </c>
    </row>
    <row r="9" spans="1:12" x14ac:dyDescent="0.3">
      <c r="A9" s="2" t="s">
        <v>34</v>
      </c>
      <c r="B9" s="2">
        <v>4</v>
      </c>
      <c r="C9" s="14" t="s">
        <v>41</v>
      </c>
      <c r="D9" s="17" t="s">
        <v>45</v>
      </c>
      <c r="E9" s="3">
        <v>250</v>
      </c>
      <c r="F9" s="15">
        <f t="shared" si="0"/>
        <v>365000</v>
      </c>
    </row>
    <row r="10" spans="1:12" x14ac:dyDescent="0.3">
      <c r="A10" s="2" t="s">
        <v>35</v>
      </c>
      <c r="B10" s="2">
        <v>4.4000000000000004</v>
      </c>
      <c r="C10" s="14" t="s">
        <v>41</v>
      </c>
      <c r="D10" s="17" t="s">
        <v>45</v>
      </c>
      <c r="E10" s="3">
        <v>220</v>
      </c>
      <c r="F10" s="15">
        <f t="shared" si="0"/>
        <v>353320.00000000006</v>
      </c>
    </row>
    <row r="11" spans="1:12" x14ac:dyDescent="0.3">
      <c r="A11" s="14" t="s">
        <v>36</v>
      </c>
      <c r="B11" s="14">
        <v>2.4</v>
      </c>
      <c r="C11" s="14" t="s">
        <v>41</v>
      </c>
      <c r="D11" s="17" t="s">
        <v>47</v>
      </c>
      <c r="E11" s="3">
        <v>985</v>
      </c>
      <c r="F11" s="15">
        <f t="shared" si="0"/>
        <v>862860</v>
      </c>
    </row>
    <row r="12" spans="1:12" x14ac:dyDescent="0.3">
      <c r="A12" s="14" t="s">
        <v>37</v>
      </c>
      <c r="B12" s="14">
        <v>1.2</v>
      </c>
      <c r="C12" s="14" t="s">
        <v>41</v>
      </c>
      <c r="D12" s="17" t="s">
        <v>45</v>
      </c>
      <c r="E12" s="3">
        <v>60</v>
      </c>
      <c r="F12" s="15">
        <f t="shared" si="0"/>
        <v>26280</v>
      </c>
    </row>
    <row r="13" spans="1:12" x14ac:dyDescent="0.3">
      <c r="A13" s="2">
        <v>10</v>
      </c>
      <c r="B13" s="2">
        <v>9</v>
      </c>
      <c r="C13" s="14" t="s">
        <v>41</v>
      </c>
      <c r="D13" s="17" t="s">
        <v>46</v>
      </c>
      <c r="E13" s="3">
        <v>1200</v>
      </c>
      <c r="F13" s="15">
        <f t="shared" si="0"/>
        <v>3942000</v>
      </c>
    </row>
    <row r="14" spans="1:12" x14ac:dyDescent="0.3">
      <c r="A14" s="2">
        <v>20</v>
      </c>
      <c r="B14" s="2">
        <v>7.9</v>
      </c>
      <c r="C14" s="14" t="s">
        <v>41</v>
      </c>
      <c r="D14" s="17" t="s">
        <v>45</v>
      </c>
      <c r="E14" s="3">
        <v>395</v>
      </c>
      <c r="F14" s="15">
        <f t="shared" si="0"/>
        <v>1138982.5</v>
      </c>
    </row>
    <row r="15" spans="1:12" x14ac:dyDescent="0.3">
      <c r="A15" s="2">
        <v>30</v>
      </c>
      <c r="B15" s="2">
        <v>3.6</v>
      </c>
      <c r="C15" s="14" t="s">
        <v>41</v>
      </c>
      <c r="D15" s="17" t="s">
        <v>45</v>
      </c>
      <c r="E15" s="3">
        <v>15</v>
      </c>
      <c r="F15" s="15">
        <f t="shared" si="0"/>
        <v>19710</v>
      </c>
    </row>
    <row r="16" spans="1:12" x14ac:dyDescent="0.3">
      <c r="A16" s="2">
        <v>40</v>
      </c>
      <c r="B16" s="2">
        <v>9.1</v>
      </c>
      <c r="C16" s="14" t="s">
        <v>41</v>
      </c>
      <c r="D16" s="17" t="s">
        <v>45</v>
      </c>
      <c r="E16" s="3">
        <v>455</v>
      </c>
      <c r="F16" s="15">
        <f t="shared" si="0"/>
        <v>1511282.5</v>
      </c>
    </row>
    <row r="17" spans="1:6" x14ac:dyDescent="0.3">
      <c r="A17" s="2">
        <v>50</v>
      </c>
      <c r="B17" s="2">
        <v>3.8</v>
      </c>
      <c r="C17" s="14" t="s">
        <v>41</v>
      </c>
      <c r="D17" s="17" t="s">
        <v>45</v>
      </c>
      <c r="E17" s="3">
        <v>190</v>
      </c>
      <c r="F17" s="15">
        <f t="shared" si="0"/>
        <v>263530</v>
      </c>
    </row>
    <row r="18" spans="1:6" x14ac:dyDescent="0.3">
      <c r="A18" s="2">
        <v>60</v>
      </c>
      <c r="B18" s="2">
        <v>3.9</v>
      </c>
      <c r="C18" s="14" t="s">
        <v>41</v>
      </c>
      <c r="D18" s="17" t="s">
        <v>45</v>
      </c>
      <c r="E18" s="3">
        <v>196</v>
      </c>
      <c r="F18" s="15">
        <f t="shared" si="0"/>
        <v>279006</v>
      </c>
    </row>
    <row r="20" spans="1:6" x14ac:dyDescent="0.3">
      <c r="A20"/>
      <c r="B20" s="5" t="s">
        <v>1</v>
      </c>
      <c r="C20" s="6"/>
      <c r="D20" s="6"/>
      <c r="F20" s="6" t="s">
        <v>2</v>
      </c>
    </row>
    <row r="21" spans="1:6" x14ac:dyDescent="0.3">
      <c r="A21" t="s">
        <v>3</v>
      </c>
      <c r="B21" s="14">
        <f>SUMIF(C2:C18,"Paved",B2:B18)</f>
        <v>54.8</v>
      </c>
      <c r="C21" s="3"/>
      <c r="D21" s="3"/>
      <c r="F21" s="3">
        <f>SUMIF(C2:C18,"Paved",F2:F18)</f>
        <v>9037363.5</v>
      </c>
    </row>
    <row r="22" spans="1:6" x14ac:dyDescent="0.3">
      <c r="A22" t="s">
        <v>4</v>
      </c>
      <c r="B22" s="14">
        <f>SUMIF(C2:C18,"Unpaved",B2:B18)</f>
        <v>21.2</v>
      </c>
      <c r="C22" s="3"/>
      <c r="D22" s="3"/>
      <c r="F22" s="3">
        <f>SUMIF(C2:C18,"Unpaved",F2:F18)</f>
        <v>571261.5</v>
      </c>
    </row>
    <row r="23" spans="1:6" x14ac:dyDescent="0.3">
      <c r="A23"/>
      <c r="B23" s="14"/>
      <c r="C23" s="3"/>
      <c r="D23" s="3"/>
      <c r="F23" s="3"/>
    </row>
    <row r="24" spans="1:6" x14ac:dyDescent="0.3">
      <c r="A24" t="s">
        <v>5</v>
      </c>
      <c r="B24" s="14"/>
      <c r="C24" s="14"/>
      <c r="F24" s="14"/>
    </row>
    <row r="25" spans="1:6" x14ac:dyDescent="0.3">
      <c r="A25" s="8" t="s">
        <v>6</v>
      </c>
      <c r="B25" s="5" t="s">
        <v>1</v>
      </c>
      <c r="C25" s="5"/>
      <c r="D25" s="5"/>
      <c r="F25" s="5" t="s">
        <v>2</v>
      </c>
    </row>
    <row r="26" spans="1:6" x14ac:dyDescent="0.3">
      <c r="A26" t="s">
        <v>7</v>
      </c>
      <c r="B26" s="16">
        <f>SUMIFS(B2:B18,C2:C18,"Paved",E2:E18,"&lt;=499")</f>
        <v>43.4</v>
      </c>
      <c r="C26" s="3"/>
      <c r="D26" s="3"/>
      <c r="F26" s="3">
        <f>SUMIFS(F2:F18,C2:C18,"Paved",E2:E18,"&lt;=499")</f>
        <v>4232503.5</v>
      </c>
    </row>
    <row r="27" spans="1:6" x14ac:dyDescent="0.3">
      <c r="A27" t="s">
        <v>8</v>
      </c>
      <c r="B27" s="16">
        <f>SUMIFS(B2:B18,C2:C18,"Paved",E2:E18,"&gt;499",E2:E18,"&lt;=4999")</f>
        <v>11.4</v>
      </c>
      <c r="C27" s="3"/>
      <c r="D27" s="3"/>
      <c r="F27" s="3">
        <f>SUMIFS(F2:F18,C2:C18,"Paved",E2:E18,"&gt;499",E2:E18,"&lt;=4999")</f>
        <v>4804860</v>
      </c>
    </row>
    <row r="28" spans="1:6" x14ac:dyDescent="0.3">
      <c r="A28" s="18" t="s">
        <v>9</v>
      </c>
      <c r="B28" s="16">
        <f>SUMIFS(B2:B18,C2:C18,"Paved",E2:E18,"&gt;5000",E2:E18,"&lt;=9999")</f>
        <v>0</v>
      </c>
      <c r="F28" s="3">
        <f>SUMIFS(F2:F18,C2:C18,"Paved",E2:E18,"&gt;5000",E2:E18,"&lt;=9999")</f>
        <v>0</v>
      </c>
    </row>
    <row r="29" spans="1:6" x14ac:dyDescent="0.3">
      <c r="A29" s="19" t="s">
        <v>49</v>
      </c>
      <c r="B29" s="16">
        <f>SUMIFS(B2:B18,C2:C18,"Paved",E2:E18,"&gt;=10000")</f>
        <v>0</v>
      </c>
      <c r="F29" s="3">
        <f>SUMIFS(F2:F18,C2:C18,"Paved",E2:E18,"&gt;=10000")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A3" workbookViewId="0">
      <selection activeCell="O3" sqref="O3"/>
    </sheetView>
  </sheetViews>
  <sheetFormatPr defaultRowHeight="14.4" x14ac:dyDescent="0.3"/>
  <cols>
    <col min="1" max="1" width="9.5546875" customWidth="1"/>
    <col min="2" max="2" width="10.109375" customWidth="1"/>
    <col min="3" max="3" width="12.77734375" customWidth="1"/>
    <col min="4" max="4" width="13.33203125" customWidth="1"/>
  </cols>
  <sheetData>
    <row r="1" spans="1:5" x14ac:dyDescent="0.3">
      <c r="A1" s="9" t="s">
        <v>10</v>
      </c>
    </row>
    <row r="2" spans="1:5" ht="16.2" x14ac:dyDescent="0.3">
      <c r="A2" s="9" t="s">
        <v>11</v>
      </c>
    </row>
    <row r="3" spans="1:5" x14ac:dyDescent="0.3">
      <c r="A3" s="9"/>
      <c r="B3" s="20" t="s">
        <v>6</v>
      </c>
      <c r="C3" s="21"/>
      <c r="D3" s="21"/>
      <c r="E3" s="21"/>
    </row>
    <row r="4" spans="1:5" x14ac:dyDescent="0.3">
      <c r="B4" s="10" t="s">
        <v>7</v>
      </c>
      <c r="C4" s="10" t="s">
        <v>8</v>
      </c>
      <c r="D4" s="10" t="s">
        <v>9</v>
      </c>
      <c r="E4" s="10" t="s">
        <v>50</v>
      </c>
    </row>
    <row r="5" spans="1:5" x14ac:dyDescent="0.3">
      <c r="B5">
        <v>0.6</v>
      </c>
      <c r="C5">
        <v>0.2</v>
      </c>
      <c r="D5">
        <v>0.06</v>
      </c>
      <c r="E5">
        <v>0.03</v>
      </c>
    </row>
    <row r="7" spans="1:5" ht="16.2" x14ac:dyDescent="0.3">
      <c r="A7" s="9" t="s">
        <v>23</v>
      </c>
      <c r="D7">
        <v>3.6875506301283498</v>
      </c>
    </row>
    <row r="8" spans="1:5" ht="16.2" x14ac:dyDescent="0.3">
      <c r="A8" s="9" t="s">
        <v>12</v>
      </c>
      <c r="D8">
        <v>60</v>
      </c>
    </row>
    <row r="10" spans="1:5" ht="16.2" x14ac:dyDescent="0.3">
      <c r="A10" t="s">
        <v>13</v>
      </c>
    </row>
    <row r="11" spans="1:5" ht="43.2" x14ac:dyDescent="0.3">
      <c r="B11" s="11" t="s">
        <v>14</v>
      </c>
      <c r="C11" s="11"/>
    </row>
    <row r="12" spans="1:5" x14ac:dyDescent="0.3">
      <c r="A12" t="s">
        <v>15</v>
      </c>
      <c r="B12">
        <v>2.2000000000000001E-3</v>
      </c>
    </row>
    <row r="13" spans="1:5" x14ac:dyDescent="0.3">
      <c r="A13" t="s">
        <v>16</v>
      </c>
      <c r="B13">
        <v>5.4000000000000001E-4</v>
      </c>
    </row>
    <row r="15" spans="1:5" ht="16.2" x14ac:dyDescent="0.3">
      <c r="A15" s="9" t="s">
        <v>17</v>
      </c>
    </row>
    <row r="16" spans="1:5" x14ac:dyDescent="0.3">
      <c r="A16" s="9"/>
      <c r="B16" s="20" t="s">
        <v>6</v>
      </c>
      <c r="C16" s="21"/>
      <c r="D16" s="21"/>
      <c r="E16" s="21"/>
    </row>
    <row r="17" spans="1:6" x14ac:dyDescent="0.3">
      <c r="B17" s="10" t="s">
        <v>7</v>
      </c>
      <c r="C17" s="10" t="s">
        <v>8</v>
      </c>
      <c r="D17" s="10" t="s">
        <v>9</v>
      </c>
      <c r="E17" s="10" t="s">
        <v>50</v>
      </c>
    </row>
    <row r="18" spans="1:6" x14ac:dyDescent="0.3">
      <c r="A18" t="s">
        <v>24</v>
      </c>
      <c r="B18">
        <f>($B$12*((B5)^0.91)*(($D$7)^1.02))*(1-($D$8/(4*365)))</f>
        <v>5.0163548500043245E-3</v>
      </c>
      <c r="C18">
        <f>($B$12*((C5)^0.91)*(($D$7)^1.02))*(1-($D$8/(4*365)))</f>
        <v>1.8458988893763654E-3</v>
      </c>
      <c r="D18">
        <f>($B$12*((D5)^0.91)*(($D$7)^1.02))*(1-($D$8/(4*365)))</f>
        <v>6.1714647152735498E-4</v>
      </c>
      <c r="E18">
        <f>($B$12*((E5)^0.91)*(($D$7)^1.02))*(1-($D$8/(4*365)))</f>
        <v>3.2843615125000892E-4</v>
      </c>
    </row>
    <row r="19" spans="1:6" x14ac:dyDescent="0.3">
      <c r="A19" t="s">
        <v>25</v>
      </c>
      <c r="B19">
        <f>($B$13*((B5)^0.91)*(($D$7)^1.02))*(1-($D$8/(4*365)))</f>
        <v>1.231287099546516E-3</v>
      </c>
      <c r="C19">
        <f>($B$13*((C5)^0.91)*(($D$7)^1.02))*(1-($D$8/(4*365)))</f>
        <v>4.5308427284692612E-4</v>
      </c>
      <c r="D19">
        <f>($B$13*((D5)^0.91)*(($D$7)^1.02))*(1-($D$8/(4*365)))</f>
        <v>1.5148140664762347E-4</v>
      </c>
      <c r="E19">
        <f>($B$13*((E5)^0.91)*(($D$7)^1.02))*(1-($D$8/(4*365)))</f>
        <v>8.0616146215911275E-5</v>
      </c>
    </row>
    <row r="21" spans="1:6" x14ac:dyDescent="0.3">
      <c r="A21" s="9" t="s">
        <v>18</v>
      </c>
    </row>
    <row r="22" spans="1:6" x14ac:dyDescent="0.3">
      <c r="A22" s="9"/>
      <c r="B22" s="20" t="s">
        <v>6</v>
      </c>
      <c r="C22" s="21"/>
      <c r="D22" s="21"/>
      <c r="E22" s="21"/>
    </row>
    <row r="23" spans="1:6" x14ac:dyDescent="0.3">
      <c r="B23" s="10" t="s">
        <v>7</v>
      </c>
      <c r="C23" s="10" t="s">
        <v>8</v>
      </c>
      <c r="D23" s="10" t="s">
        <v>9</v>
      </c>
      <c r="E23" s="10" t="s">
        <v>50</v>
      </c>
      <c r="F23" s="9" t="s">
        <v>19</v>
      </c>
    </row>
    <row r="24" spans="1:6" x14ac:dyDescent="0.3">
      <c r="A24" t="s">
        <v>24</v>
      </c>
      <c r="B24">
        <f>('VMT Details'!F26*B18)/2000</f>
        <v>10.615869729942638</v>
      </c>
      <c r="C24">
        <f>('VMT Details'!F27*C18)/2000</f>
        <v>4.4346428688044615</v>
      </c>
      <c r="D24">
        <f>('VMT Details'!F28*D18)/2000</f>
        <v>0</v>
      </c>
      <c r="E24">
        <f>('VMT Details'!F29*E18)/2000</f>
        <v>0</v>
      </c>
      <c r="F24" s="13">
        <f>SUM(B24:E24)</f>
        <v>15.050512598747099</v>
      </c>
    </row>
    <row r="25" spans="1:6" x14ac:dyDescent="0.3">
      <c r="A25" t="s">
        <v>25</v>
      </c>
      <c r="B25">
        <f>('VMT Details'!F26*B19)/2000</f>
        <v>2.6057134791677385</v>
      </c>
      <c r="C25">
        <f>('VMT Details'!F27*C19)/2000</f>
        <v>1.0885032496156406</v>
      </c>
      <c r="D25">
        <f>('VMT Details'!F28*D19)/2000</f>
        <v>0</v>
      </c>
      <c r="E25">
        <f>('VMT Details'!F29*E19)/2000</f>
        <v>0</v>
      </c>
      <c r="F25" s="13">
        <f>SUM(B25:E25)</f>
        <v>3.6942167287833794</v>
      </c>
    </row>
    <row r="27" spans="1:6" x14ac:dyDescent="0.3">
      <c r="A27" t="s">
        <v>20</v>
      </c>
    </row>
    <row r="28" spans="1:6" ht="16.2" x14ac:dyDescent="0.3">
      <c r="A28" s="12" t="s">
        <v>22</v>
      </c>
    </row>
    <row r="29" spans="1:6" ht="16.2" x14ac:dyDescent="0.3">
      <c r="A29" s="10" t="s">
        <v>21</v>
      </c>
    </row>
    <row r="30" spans="1:6" x14ac:dyDescent="0.3">
      <c r="A30" s="10" t="s">
        <v>43</v>
      </c>
    </row>
    <row r="32" spans="1:6" ht="16.2" x14ac:dyDescent="0.3">
      <c r="A32" t="s">
        <v>42</v>
      </c>
    </row>
  </sheetData>
  <mergeCells count="3">
    <mergeCell ref="B3:E3"/>
    <mergeCell ref="B16:E16"/>
    <mergeCell ref="B22:E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VMT Details</vt:lpstr>
      <vt:lpstr>PavedRoadDustEmissions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2017-06-19T19:18:31Z</cp:lastPrinted>
  <dcterms:created xsi:type="dcterms:W3CDTF">2017-06-09T12:57:56Z</dcterms:created>
  <dcterms:modified xsi:type="dcterms:W3CDTF">2021-02-11T19:12:50Z</dcterms:modified>
</cp:coreProperties>
</file>